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24" sheetId="1" r:id="rId2"/>
    <sheet name="May, 24" sheetId="2" r:id="rId3"/>
    <sheet name="June,24" sheetId="3" r:id="rId4"/>
    <sheet name="July, 24" sheetId="4" r:id="rId5"/>
    <sheet name="August,24" sheetId="5" r:id="rId6"/>
    <sheet name="September,24" sheetId="6" r:id="rId7"/>
    <sheet name="October, 24" sheetId="7" r:id="rId8"/>
    <sheet name="November, 24" sheetId="8" r:id="rId9"/>
    <sheet name="December, 24" sheetId="9" r:id="rId10"/>
    <sheet name="January, 25" sheetId="10" r:id="rId11"/>
    <sheet name="February, 25" sheetId="11" r:id="rId12"/>
    <sheet name="March, 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3" l="1"/>
  <c r="F11" i="13"/>
  <c r="F12" i="13"/>
  <c r="F13" i="13"/>
  <c r="F14" i="13"/>
  <c r="F15" i="13"/>
  <c r="F16" i="13"/>
  <c r="F17" i="13"/>
  <c r="F18" i="13"/>
  <c r="F19" i="13"/>
  <c r="F20" i="13"/>
  <c r="F21" i="13"/>
  <c r="L21" i="13" l="1"/>
  <c r="L20" i="13"/>
  <c r="L19" i="13"/>
  <c r="L18" i="13"/>
  <c r="L17" i="13"/>
  <c r="L16" i="13"/>
  <c r="L15" i="13"/>
  <c r="L14" i="13"/>
  <c r="L13" i="13"/>
  <c r="L12" i="13"/>
  <c r="L11" i="13"/>
  <c r="L10" i="13"/>
  <c r="B2" i="13"/>
  <c r="J21" i="13"/>
  <c r="H21" i="13"/>
  <c r="G21" i="13"/>
  <c r="J20" i="13"/>
  <c r="H20" i="13"/>
  <c r="G20" i="13"/>
  <c r="J19" i="13"/>
  <c r="H19" i="13"/>
  <c r="G19" i="13"/>
  <c r="J18" i="13"/>
  <c r="H18" i="13"/>
  <c r="G18" i="13"/>
  <c r="J17" i="13"/>
  <c r="H17" i="13"/>
  <c r="G17" i="13"/>
  <c r="J16" i="13"/>
  <c r="H16" i="13"/>
  <c r="G16" i="13"/>
  <c r="K16" i="13" s="1"/>
  <c r="J15" i="13"/>
  <c r="H15" i="13"/>
  <c r="G15" i="13"/>
  <c r="J14" i="13"/>
  <c r="H14" i="13"/>
  <c r="G14" i="13"/>
  <c r="J13" i="13"/>
  <c r="H13" i="13"/>
  <c r="G13" i="13"/>
  <c r="J12" i="13"/>
  <c r="H12" i="13"/>
  <c r="G12" i="13"/>
  <c r="J11" i="13"/>
  <c r="H11" i="13"/>
  <c r="G11" i="13"/>
  <c r="J10" i="13"/>
  <c r="H10" i="13"/>
  <c r="G10" i="13"/>
  <c r="B4" i="13"/>
  <c r="N16" i="13" l="1"/>
  <c r="K12" i="13"/>
  <c r="N12" i="13" s="1"/>
  <c r="I12" i="13"/>
  <c r="M12" i="13" s="1"/>
  <c r="I19" i="13"/>
  <c r="M19" i="13" s="1"/>
  <c r="K19" i="13"/>
  <c r="N19" i="13" s="1"/>
  <c r="O19" i="13" s="1"/>
  <c r="K15" i="13"/>
  <c r="N15" i="13" s="1"/>
  <c r="I15" i="13"/>
  <c r="M15" i="13" s="1"/>
  <c r="K21" i="13"/>
  <c r="N21" i="13" s="1"/>
  <c r="I21" i="13"/>
  <c r="M21" i="13" s="1"/>
  <c r="I14" i="13"/>
  <c r="M14" i="13" s="1"/>
  <c r="K14" i="13"/>
  <c r="N14" i="13" s="1"/>
  <c r="K11" i="13"/>
  <c r="N11" i="13" s="1"/>
  <c r="I11" i="13"/>
  <c r="M11" i="13" s="1"/>
  <c r="K17" i="13"/>
  <c r="N17" i="13" s="1"/>
  <c r="I17" i="13"/>
  <c r="M17" i="13" s="1"/>
  <c r="K20" i="13"/>
  <c r="N20" i="13" s="1"/>
  <c r="I20" i="13"/>
  <c r="M20" i="13" s="1"/>
  <c r="I18" i="13"/>
  <c r="M18" i="13" s="1"/>
  <c r="K18" i="13"/>
  <c r="N18" i="13" s="1"/>
  <c r="K10" i="13"/>
  <c r="N10" i="13" s="1"/>
  <c r="I10" i="13"/>
  <c r="M10" i="13" s="1"/>
  <c r="K13" i="13"/>
  <c r="N13" i="13" s="1"/>
  <c r="I13" i="13"/>
  <c r="M13" i="13" s="1"/>
  <c r="I16" i="13"/>
  <c r="M16" i="13" s="1"/>
  <c r="K12" i="12"/>
  <c r="F18" i="12" s="1"/>
  <c r="G12" i="12"/>
  <c r="H12" i="12" s="1"/>
  <c r="I12" i="12" s="1"/>
  <c r="J12" i="12" s="1"/>
  <c r="F15" i="12" s="1"/>
  <c r="F12" i="12"/>
  <c r="K12" i="11"/>
  <c r="F18" i="11" s="1"/>
  <c r="G12" i="11"/>
  <c r="H12" i="11" s="1"/>
  <c r="I12" i="11" s="1"/>
  <c r="J12" i="11" s="1"/>
  <c r="F15" i="11" s="1"/>
  <c r="F12" i="11"/>
  <c r="K12" i="10"/>
  <c r="F18" i="10" s="1"/>
  <c r="G12" i="10"/>
  <c r="H12" i="10" s="1"/>
  <c r="I12" i="10" s="1"/>
  <c r="J12" i="10" s="1"/>
  <c r="F15" i="10" s="1"/>
  <c r="F12" i="10"/>
  <c r="G12" i="9"/>
  <c r="K12" i="9" s="1"/>
  <c r="F18" i="9" s="1"/>
  <c r="F12" i="9"/>
  <c r="K12" i="8"/>
  <c r="F18" i="8" s="1"/>
  <c r="G12" i="8"/>
  <c r="H12" i="8" s="1"/>
  <c r="I12" i="8" s="1"/>
  <c r="J12" i="8" s="1"/>
  <c r="F15" i="8" s="1"/>
  <c r="F12" i="8"/>
  <c r="K12" i="7"/>
  <c r="F18" i="7" s="1"/>
  <c r="G12" i="7"/>
  <c r="H12" i="7" s="1"/>
  <c r="I12" i="7" s="1"/>
  <c r="J12" i="7" s="1"/>
  <c r="F15" i="7" s="1"/>
  <c r="F12" i="7"/>
  <c r="K12" i="6"/>
  <c r="F18" i="6" s="1"/>
  <c r="G12" i="6"/>
  <c r="H12" i="6" s="1"/>
  <c r="I12" i="6" s="1"/>
  <c r="J12" i="6" s="1"/>
  <c r="F15" i="6" s="1"/>
  <c r="F12" i="6"/>
  <c r="K12" i="5"/>
  <c r="F18" i="5" s="1"/>
  <c r="G12" i="5"/>
  <c r="H12" i="5" s="1"/>
  <c r="I12" i="5" s="1"/>
  <c r="J12" i="5" s="1"/>
  <c r="F15" i="5" s="1"/>
  <c r="F12" i="5"/>
  <c r="K12" i="4"/>
  <c r="F18" i="4" s="1"/>
  <c r="G12" i="4"/>
  <c r="H12" i="4" s="1"/>
  <c r="I12" i="4" s="1"/>
  <c r="J12" i="4" s="1"/>
  <c r="F15" i="4" s="1"/>
  <c r="F12" i="4"/>
  <c r="K12" i="3"/>
  <c r="F18" i="3" s="1"/>
  <c r="G12" i="3"/>
  <c r="H12" i="3" s="1"/>
  <c r="I12" i="3" s="1"/>
  <c r="J12" i="3" s="1"/>
  <c r="F15" i="3" s="1"/>
  <c r="F12" i="3"/>
  <c r="K12" i="2"/>
  <c r="F18" i="2" s="1"/>
  <c r="G12" i="2"/>
  <c r="H12" i="2" s="1"/>
  <c r="I12" i="2" s="1"/>
  <c r="J12" i="2" s="1"/>
  <c r="F15" i="2" s="1"/>
  <c r="F12" i="2"/>
  <c r="F18" i="1"/>
  <c r="K12" i="1"/>
  <c r="H12" i="1"/>
  <c r="I12" i="1" s="1"/>
  <c r="J12" i="1" s="1"/>
  <c r="F15" i="1" s="1"/>
  <c r="G12" i="1"/>
  <c r="F12" i="1"/>
  <c r="O14" i="13" l="1"/>
  <c r="O16" i="13"/>
  <c r="O17" i="13"/>
  <c r="O15" i="13"/>
  <c r="O11" i="13"/>
  <c r="O13" i="13"/>
  <c r="O10" i="13"/>
  <c r="O20" i="13"/>
  <c r="O12" i="13"/>
  <c r="O18" i="13"/>
  <c r="O21" i="13"/>
  <c r="H12" i="9"/>
  <c r="I12" i="9" s="1"/>
  <c r="J12" i="9" s="1"/>
  <c r="F15" i="9" s="1"/>
  <c r="P14" i="13" l="1"/>
  <c r="P18" i="13"/>
  <c r="P10" i="13"/>
  <c r="P12" i="13"/>
  <c r="P15" i="13"/>
  <c r="P19" i="13"/>
  <c r="O22" i="13"/>
  <c r="P21" i="13"/>
  <c r="P11" i="13"/>
  <c r="P16" i="13"/>
  <c r="P17" i="13"/>
  <c r="P20" i="13"/>
  <c r="P13" i="13"/>
</calcChain>
</file>

<file path=xl/sharedStrings.xml><?xml version="1.0" encoding="utf-8"?>
<sst xmlns="http://schemas.openxmlformats.org/spreadsheetml/2006/main" count="588" uniqueCount="143">
  <si>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</si>
  <si>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</si>
  <si>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</si>
  <si>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</si>
  <si>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</si>
  <si>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</si>
  <si>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</si>
  <si>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2024-25/Stage III PS/1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</si>
  <si>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</si>
  <si>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</si>
  <si>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</si>
  <si>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</si>
  <si>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</si>
  <si>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</si>
  <si>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</si>
  <si>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</si>
  <si>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</si>
  <si>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</si>
  <si>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</si>
  <si>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</si>
  <si>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</si>
  <si>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</si>
  <si>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</si>
  <si>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</si>
  <si>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</si>
  <si>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</si>
  <si>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</si>
  <si>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</si>
  <si>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</si>
  <si>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</si>
  <si>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</si>
  <si>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</si>
  <si>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</si>
  <si>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</si>
  <si>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</si>
  <si>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</si>
  <si>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Umiam Stage - III 
Power Station</t>
  </si>
  <si>
    <t>Total Bill Amount with rebate</t>
  </si>
  <si>
    <t>(Rupees Four crores Seventy Four Lakhs Forty One Thousand Eight  Hundred Eighty Three) only</t>
  </si>
  <si>
    <t>Total Bill Amount without rebate</t>
  </si>
  <si>
    <t>(Rupees Four Crores Seventy Five Lakhs Sixty One Thousand Four Hundred Ninety Eight ) only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</si>
  <si>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</si>
  <si>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</si>
  <si>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</si>
  <si>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</si>
  <si>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</si>
  <si>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</si>
  <si>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</si>
  <si>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2024-25/Stage III PS/2</t>
  </si>
  <si>
    <t>May - 2024</t>
  </si>
  <si>
    <t>from 01.05.2024 (00:00:00) to 31.05.2024 (24:00:00)</t>
  </si>
  <si>
    <t>(Rupees Five Crores One Lakh Twenty One Thousand One Hundred Fifty Nine) only</t>
  </si>
  <si>
    <t>(Rupees  Five Crores Two Lakh Ninety Six Thousand One Hundred Twenty ) only</t>
  </si>
  <si>
    <t>Revised  Bill of Meghalaya Power Generation Corporation Limited (MePGCL)</t>
  </si>
  <si>
    <t>2024-25/Stage III PS/3</t>
  </si>
  <si>
    <t>23.07.2024</t>
  </si>
  <si>
    <t>22.08.2024</t>
  </si>
  <si>
    <t>June - 2024</t>
  </si>
  <si>
    <t>from 01.06.2024 (00:00:00) to 30.06.2024 (24:00:00)</t>
  </si>
  <si>
    <t>(Rupees Five Crores Ninety Eight Lakhs Sixty Six ThousandThree Hundred Twenty Eight) only</t>
  </si>
  <si>
    <t>(Rupees Six Crores One Lakh Thirty Nine Thousand Seven Hundred Twenty Five) only</t>
  </si>
  <si>
    <t>Provisional Bill of Meghalaya Power Generation Corporation Limited (MePGCL)</t>
  </si>
  <si>
    <t>2024-25/Stage III PS/4</t>
  </si>
  <si>
    <t>15.08.2024</t>
  </si>
  <si>
    <t>16.09.2024</t>
  </si>
  <si>
    <t>July - 2024</t>
  </si>
  <si>
    <t>from 01.07.2024 (00:00:00) to 31.07.2024 (24:00:00)</t>
  </si>
  <si>
    <t>(Rupees Six Crore Seventy Two Lakhs Twenty One Thousand Two Hundred Fifty Two) only</t>
  </si>
  <si>
    <t>(Rupees Six Crore Seventy Five Lakhs Sixty Eight Thousand Nine Hundred Forty One ) only</t>
  </si>
  <si>
    <t>2024-25/Stage III PS/5</t>
  </si>
  <si>
    <t>13.09.2024</t>
  </si>
  <si>
    <t>14.10.2024</t>
  </si>
  <si>
    <t>August - 2024</t>
  </si>
  <si>
    <t>from 01.08.2024 (00:00:00) to 31.08.2024 (24:00:00)</t>
  </si>
  <si>
    <t>(Rupees Six Crore Thirty Nine Lakhs Ninety Two Thousand Three Hundred Twenty Seven) only</t>
  </si>
  <si>
    <t>(Rupees Six Crore Forty Three Lakhs Seven Thousand Four Hundred One ) only</t>
  </si>
  <si>
    <t>2024-25/Stage III PS/6</t>
  </si>
  <si>
    <t>September - 2024</t>
  </si>
  <si>
    <t>from 01.09.2024 (00:00:00) to 30.09.2024 (24:00:00)</t>
  </si>
  <si>
    <t>(Rupees Six Crore Forty Seven Lakhs Six Thousand Seven Hundred Twenty Eight) only</t>
  </si>
  <si>
    <t>(Rupees Six Crore Fifty Lakhs Twenty Nine Thousand Eighteen ) only</t>
  </si>
  <si>
    <t xml:space="preserve"> Bill of Meghalaya Power Generation Corporation Limited (MePGCL)</t>
  </si>
  <si>
    <t>2024-25/Stage III PS/7</t>
  </si>
  <si>
    <t>05.12.2024</t>
  </si>
  <si>
    <t>6.01.2025</t>
  </si>
  <si>
    <t>October - 2024</t>
  </si>
  <si>
    <t>from 01.10.2024 (00:00:00) to 31.10.2024 (24:00:00)</t>
  </si>
  <si>
    <t>(Rupees Five Crore Eighty Three Lakhs Seventy Thousand Seven Hundred Eighty Three) only</t>
  </si>
  <si>
    <t>(Rupees Five Crore Eighty Six Lakhs Twenty Nine Thousand Seventy Three ) only</t>
  </si>
  <si>
    <t xml:space="preserve"> Approved by MSERC as per Tariff Order for FY-2024-25 ,Order (Dated: 24th October 2024) </t>
  </si>
  <si>
    <t>2024-25/Stage III PS/8</t>
  </si>
  <si>
    <t>20.12.2024</t>
  </si>
  <si>
    <t>21.01.2025</t>
  </si>
  <si>
    <t>November - 2024</t>
  </si>
  <si>
    <t>from 01.11.2024 (00:00:00) to 30.11.2024 (24:00:00)</t>
  </si>
  <si>
    <t>(Rupees Four Crore Fifty Five Lakhs Forty One Thousand Five Hundred Ninety Four) only</t>
  </si>
  <si>
    <t>(Rupees Four Crore Fifty Six Lakhs Seventy Thousand Two Hundred Ninety Seven ) only</t>
  </si>
  <si>
    <t>2024-25/Stage III PS/9</t>
  </si>
  <si>
    <t>20.01.2025</t>
  </si>
  <si>
    <t>28.02.2025</t>
  </si>
  <si>
    <t>December - 2024</t>
  </si>
  <si>
    <t>from 01.12.2024 (00:00:00) to 31.12.2024 (24:00:00)</t>
  </si>
  <si>
    <t>(Rupees Four Crore Forty Lakhs Sixty Six Thousand Six Hundred Sixty) only</t>
  </si>
  <si>
    <t>(Rupees Four Crore Forty One Lakhs Eighty Thousand Four Hundred Sixty Five ) only</t>
  </si>
  <si>
    <t>2024-25/Stage III PS/10</t>
  </si>
  <si>
    <t>18.02.2025</t>
  </si>
  <si>
    <t>21.03.2025</t>
  </si>
  <si>
    <t>January - 2025</t>
  </si>
  <si>
    <t>from 01.01.2025 (00:00:00) to 31.01.2025 (24:00:00)</t>
  </si>
  <si>
    <t>(Rupees Five Crore Forty Two Lakhs Ninety One Thousand Eight Hundred Sixty) only</t>
  </si>
  <si>
    <t>(Rupees Five Crore Forty Five Lakhs Eight Thousand Nine Hundred Forty Nine ) only</t>
  </si>
  <si>
    <t>2024-25/Stage III PS/11</t>
  </si>
  <si>
    <t>18.03.2025</t>
  </si>
  <si>
    <t>18.04.2025</t>
  </si>
  <si>
    <t>February - 2025</t>
  </si>
  <si>
    <t>from 01.02.2025 (00:00:00) to 28.02.2025 (24:00:00)</t>
  </si>
  <si>
    <t>(Rupees Four Crores Ninety Four Lakhs Eighty Six Thousand Eighty Eight) only</t>
  </si>
  <si>
    <t>(Rupees Four Crore Ninety Six Lakhs Fifty Four Thousand Six Hundred Thirty Four ) only</t>
  </si>
  <si>
    <t>2024-25/Stage III PS/12</t>
  </si>
  <si>
    <t>11.04.2025</t>
  </si>
  <si>
    <t>11.05.2025</t>
  </si>
  <si>
    <t>March - 2025</t>
  </si>
  <si>
    <t>from 01.03.2025 (00:00:00) to 31.03.2025 (24:00:00)</t>
  </si>
  <si>
    <t>(Rupees Five Crores Thirty One Lakhs Seventy Threee Thousand Eight Hundred Thiirty Four ) only</t>
  </si>
  <si>
    <t>(Rupees Five Crore Thirty Three Lakhs Seventy Nine Thousand Six Hundred Thirty  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</si>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</sst>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₹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b/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/>
    <xf numFmtId="0" fontId="3" fillId="0" borderId="2" xfId="0" applyFont="1" applyBorder="1"/>
    <xf numFmtId="0" fontId="6" fillId="0" borderId="0" xfId="0" applyFont="1" applyAlignment="1">
      <alignment horizontal="center"/>
    </xf>
    <xf numFmtId="2" fontId="1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9" fillId="0" borderId="0" xfId="0" applyNumberFormat="1" applyFont="1"/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2" fontId="6" fillId="0" borderId="0" xfId="0" applyNumberFormat="1" applyFont="1"/>
    <xf numFmtId="2" fontId="3" fillId="0" borderId="0" xfId="0" applyNumberFormat="1" applyFont="1"/>
    <xf numFmtId="2" fontId="6" fillId="0" borderId="0" xfId="0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wrapText="1"/>
    </xf>
    <xf numFmtId="0" fontId="14" fillId="2" borderId="15" xfId="0" applyFont="1" applyFill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9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0" xfId="0" applyNumberFormat="1"/>
    <xf numFmtId="0" fontId="10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1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34F6876-89B1-4EF8-9416-A97B06FE3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0932787-4E28-4777-831E-4E6FE23DB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3FEC6416-EC37-4344-A3DB-F08C938AC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1D041E5-CE0E-4C46-88DA-4E2EBB765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3615021-BD84-4A2E-A6F2-CDFD10E40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04E0D52E-1C32-4700-A2BA-48EED86035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8F5E1740-A29B-42C5-BCA7-ABA5250AC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A211022-A3C9-4F20-A5D7-2DEAAF3C65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CA14B23-344B-4BC6-A2E4-C18E78CC7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4C56D8E2-45A0-44B5-8224-D19FBD2A1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8469B61B-B88C-4EAF-BBEC-45ECF5C4D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90AB6552-7738-42A7-B4AF-55BAE90A8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60C7BF76-D895-41D0-8F27-637991D14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E32A615B-95D3-43B5-9414-9F80BE4B1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9E1D92E4-7B77-4098-8443-B7CCDB898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29E28A20-A6E6-4D4B-BAC2-B2A9D3E78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C586C266-D745-4950-AA85-E4980FCB9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F12C0F50-C257-4520-A6C0-CA8FD1C0B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B4E9E7B4-856E-4631-B20E-812107A80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4AC84F83-5B08-44AA-9FCD-66EA42904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C78D564-4C54-44AA-9F05-2E5A8AE24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C5A934C1-DAB7-454B-97D4-947D51B50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0F5AAB1B-CEE2-4192-9484-BC976F65D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1E9C59D7-D686-456C-A0AA-1197337588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538E4CD-D52E-456B-9447-D835D8855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C72D1E1E-F540-4347-AE61-7777C5919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2CABF0D4-D8A0-423D-A319-F74309252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7F867E5-F5FF-40E9-B94A-21224F3FAE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8B4C519-5156-4132-B45C-2056A7E66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B02C5C4-6957-4995-A3F4-B29E656E7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6D4AB67D-2D79-430B-AD31-C0207FBCC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06B0C38B-CB31-4D8F-B6E3-43A193476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EE0674C-5C3D-4CD1-893C-FA88EB1FA2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59F5E0D-2230-4B77-8EA0-BF2B1B50B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FDBCAF97-22EE-43CD-A3F4-6D7E04D55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1512F2BD-6A37-4BCC-B69D-996139931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E0247CF-22A7-486B-A6B8-5EAD75C24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E2AC7DB3-D864-4124-ACE4-7C6142BD2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5CB55446-FBE6-433B-8CFA-6FC006311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19A725F-42FE-40BE-8C9D-CD8C08019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FF3B9B3-CCDA-4EC2-B6CB-D90FC58EB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B2477A52-FA0C-48B4-8E3D-FF113D6C8D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612BD05A-D34F-45D3-A441-3CDD1DD49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913F823B-2032-4DC9-B25D-D702058F7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05EA07B-BDF0-4455-AEE8-71D9253C8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07A65F9-A29E-457B-B32B-25A2795E5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</xdr:colOff>
      <xdr:row>0</xdr:row>
      <xdr:rowOff>47625</xdr:rowOff>
    </xdr:from>
    <xdr:to>
      <xdr:col>2</xdr:col>
      <xdr:colOff>0</xdr:colOff>
      <xdr:row>5</xdr:row>
      <xdr:rowOff>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62EA2518-D852-441F-A45E-E2AB0A947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7625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0</xdr:row>
      <xdr:rowOff>95250</xdr:rowOff>
    </xdr:from>
    <xdr:to>
      <xdr:col>2</xdr:col>
      <xdr:colOff>9525</xdr:colOff>
      <xdr:row>5</xdr:row>
      <xdr:rowOff>47625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27082C3D-8FCC-408D-9D2A-556FC3E00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5250"/>
          <a:ext cx="11334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  <row r="10">
          <cell r="H10">
            <v>128.97358701443554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0" workbookViewId="0">
      <selection activeCell="K14" sqref="K14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39" t="s">
        <v>125</v>
      </c>
      <c r="B2" s="40">
        <f>14.97/2</f>
        <v>7.4850000000000003</v>
      </c>
    </row>
    <row r="3" spans="1:16" x14ac:dyDescent="0.35">
      <c r="A3" s="41" t="s">
        <v>126</v>
      </c>
      <c r="B3" s="42">
        <v>5.94</v>
      </c>
    </row>
    <row r="4" spans="1:16" ht="15" thickBot="1" x14ac:dyDescent="0.4">
      <c r="A4" s="43" t="s">
        <v>127</v>
      </c>
      <c r="B4" s="44">
        <f>B2-B3</f>
        <v>1.5449999999999999</v>
      </c>
    </row>
    <row r="8" spans="1:16" ht="15" thickBot="1" x14ac:dyDescent="0.4"/>
    <row r="9" spans="1:16" ht="72.5" x14ac:dyDescent="0.35">
      <c r="B9" s="45" t="s">
        <v>128</v>
      </c>
      <c r="C9" s="46" t="s">
        <v>129</v>
      </c>
      <c r="D9" s="47" t="s">
        <v>130</v>
      </c>
      <c r="E9" s="47" t="s">
        <v>131</v>
      </c>
      <c r="F9" s="47" t="s">
        <v>132</v>
      </c>
      <c r="G9" s="48" t="s">
        <v>133</v>
      </c>
      <c r="H9" s="47" t="s">
        <v>134</v>
      </c>
      <c r="I9" s="47" t="s">
        <v>135</v>
      </c>
      <c r="J9" s="47" t="s">
        <v>136</v>
      </c>
      <c r="K9" s="47" t="s">
        <v>137</v>
      </c>
      <c r="L9" s="47" t="s">
        <v>138</v>
      </c>
      <c r="M9" s="47" t="s">
        <v>139</v>
      </c>
      <c r="N9" s="47" t="s">
        <v>140</v>
      </c>
      <c r="O9" s="47" t="s">
        <v>141</v>
      </c>
      <c r="P9" s="49" t="s">
        <v>142</v>
      </c>
    </row>
    <row r="10" spans="1:16" x14ac:dyDescent="0.35">
      <c r="B10" s="50">
        <v>45383</v>
      </c>
      <c r="C10" s="51">
        <v>139</v>
      </c>
      <c r="D10" s="52">
        <v>1.2</v>
      </c>
      <c r="E10" s="52">
        <v>109.55</v>
      </c>
      <c r="F10" s="54">
        <f>'[1]Summary 2'!$H$10</f>
        <v>128.97358701443554</v>
      </c>
      <c r="G10" s="52">
        <f t="shared" ref="G10:G21" si="0">F10*0.5*10</f>
        <v>644.86793507217772</v>
      </c>
      <c r="H10" s="52">
        <f>C10*((100-D10)/100)</f>
        <v>137.33199999999999</v>
      </c>
      <c r="I10" s="53">
        <f t="shared" ref="I10:I21" si="1">G10/H10</f>
        <v>4.6956858931070524</v>
      </c>
      <c r="J10" s="54">
        <f>E10*((100-D10)/100)</f>
        <v>108.2354</v>
      </c>
      <c r="K10" s="55">
        <f t="shared" ref="K10:K21" si="2">G10/J10</f>
        <v>5.9580131368496607</v>
      </c>
      <c r="L10" s="56">
        <f>'April,24'!D12/10^6</f>
        <v>5.1505576199999998</v>
      </c>
      <c r="M10" s="56">
        <f t="shared" ref="M10:M21" si="3">I10*L10/10</f>
        <v>2.4185400757869031</v>
      </c>
      <c r="N10" s="56">
        <f t="shared" ref="N10:N21" si="4">K10*L10/10</f>
        <v>3.0687089962061123</v>
      </c>
      <c r="O10" s="56">
        <f t="shared" ref="O10:O21" si="5">N10-M10</f>
        <v>0.65016892041920915</v>
      </c>
      <c r="P10" s="57">
        <f>SUM($O$10:O10)</f>
        <v>0.65016892041920915</v>
      </c>
    </row>
    <row r="11" spans="1:16" x14ac:dyDescent="0.35">
      <c r="B11" s="50">
        <v>45413</v>
      </c>
      <c r="C11" s="51">
        <v>139</v>
      </c>
      <c r="D11" s="52">
        <v>1.2</v>
      </c>
      <c r="E11" s="52">
        <v>109.55</v>
      </c>
      <c r="F11" s="54">
        <f>'[1]Summary 2'!$H$10</f>
        <v>128.97358701443554</v>
      </c>
      <c r="G11" s="52">
        <f t="shared" si="0"/>
        <v>644.86793507217772</v>
      </c>
      <c r="H11" s="52">
        <f t="shared" ref="H11:H21" si="6">C11*((100-D11)/100)</f>
        <v>137.33199999999999</v>
      </c>
      <c r="I11" s="53">
        <f t="shared" si="1"/>
        <v>4.6956858931070524</v>
      </c>
      <c r="J11" s="54">
        <f t="shared" ref="J11:J21" si="7">E11*((100-D11)/100)</f>
        <v>108.2354</v>
      </c>
      <c r="K11" s="55">
        <f t="shared" si="2"/>
        <v>5.9580131368496607</v>
      </c>
      <c r="L11" s="56">
        <f>'May, 24'!D12/10^6</f>
        <v>6.10471743</v>
      </c>
      <c r="M11" s="56">
        <f t="shared" si="3"/>
        <v>2.866583551745574</v>
      </c>
      <c r="N11" s="56">
        <f t="shared" si="4"/>
        <v>3.6371986644695098</v>
      </c>
      <c r="O11" s="56">
        <f t="shared" si="5"/>
        <v>0.77061511272393579</v>
      </c>
      <c r="P11" s="57">
        <f>SUM($O$10:O11)</f>
        <v>1.4207840331431449</v>
      </c>
    </row>
    <row r="12" spans="1:16" x14ac:dyDescent="0.35">
      <c r="B12" s="50">
        <v>45444</v>
      </c>
      <c r="C12" s="51">
        <v>139</v>
      </c>
      <c r="D12" s="52">
        <v>1.2</v>
      </c>
      <c r="E12" s="52">
        <v>109.55</v>
      </c>
      <c r="F12" s="54">
        <f>'[1]Summary 2'!$H$10</f>
        <v>128.97358701443554</v>
      </c>
      <c r="G12" s="52">
        <f t="shared" si="0"/>
        <v>644.86793507217772</v>
      </c>
      <c r="H12" s="52">
        <f t="shared" si="6"/>
        <v>137.33199999999999</v>
      </c>
      <c r="I12" s="53">
        <f t="shared" si="1"/>
        <v>4.6956858931070524</v>
      </c>
      <c r="J12" s="54">
        <f t="shared" si="7"/>
        <v>108.2354</v>
      </c>
      <c r="K12" s="55">
        <f t="shared" si="2"/>
        <v>5.9580131368496607</v>
      </c>
      <c r="L12" s="56">
        <f>'June,24'!D12/10^6</f>
        <v>9.5393318000000011</v>
      </c>
      <c r="M12" s="56">
        <f t="shared" si="3"/>
        <v>4.4793705762927507</v>
      </c>
      <c r="N12" s="56">
        <f t="shared" si="4"/>
        <v>5.683546418116773</v>
      </c>
      <c r="O12" s="56">
        <f t="shared" si="5"/>
        <v>1.2041758418240223</v>
      </c>
      <c r="P12" s="57">
        <f>SUM($O$10:O12)</f>
        <v>2.6249598749671672</v>
      </c>
    </row>
    <row r="13" spans="1:16" x14ac:dyDescent="0.35">
      <c r="B13" s="50">
        <v>45474</v>
      </c>
      <c r="C13" s="51">
        <v>139</v>
      </c>
      <c r="D13" s="52">
        <v>1.2</v>
      </c>
      <c r="E13" s="52">
        <v>109.55</v>
      </c>
      <c r="F13" s="54">
        <f>'[1]Summary 2'!$H$10</f>
        <v>128.97358701443554</v>
      </c>
      <c r="G13" s="52">
        <f t="shared" si="0"/>
        <v>644.86793507217772</v>
      </c>
      <c r="H13" s="52">
        <f t="shared" si="6"/>
        <v>137.33199999999999</v>
      </c>
      <c r="I13" s="53">
        <f t="shared" si="1"/>
        <v>4.6956858931070524</v>
      </c>
      <c r="J13" s="54">
        <f t="shared" si="7"/>
        <v>108.2354</v>
      </c>
      <c r="K13" s="55">
        <f t="shared" si="2"/>
        <v>5.9580131368496607</v>
      </c>
      <c r="L13" s="56">
        <f>'July, 24'!D12/10^6</f>
        <v>12.13152163</v>
      </c>
      <c r="M13" s="56">
        <f t="shared" si="3"/>
        <v>5.6965814979914073</v>
      </c>
      <c r="N13" s="56">
        <f t="shared" si="4"/>
        <v>7.2279765241515808</v>
      </c>
      <c r="O13" s="56">
        <f t="shared" si="5"/>
        <v>1.5313950261601734</v>
      </c>
      <c r="P13" s="57">
        <f>SUM($O$10:O13)</f>
        <v>4.1563549011273402</v>
      </c>
    </row>
    <row r="14" spans="1:16" x14ac:dyDescent="0.35">
      <c r="B14" s="50">
        <v>45505</v>
      </c>
      <c r="C14" s="51">
        <v>139</v>
      </c>
      <c r="D14" s="52">
        <v>1.2</v>
      </c>
      <c r="E14" s="52">
        <v>109.55</v>
      </c>
      <c r="F14" s="54">
        <f>'[1]Summary 2'!$H$10</f>
        <v>128.97358701443554</v>
      </c>
      <c r="G14" s="52">
        <f t="shared" si="0"/>
        <v>644.86793507217772</v>
      </c>
      <c r="H14" s="52">
        <f t="shared" si="6"/>
        <v>137.33199999999999</v>
      </c>
      <c r="I14" s="53">
        <f t="shared" si="1"/>
        <v>4.6956858931070524</v>
      </c>
      <c r="J14" s="54">
        <f t="shared" si="7"/>
        <v>108.2354</v>
      </c>
      <c r="K14" s="55">
        <f t="shared" si="2"/>
        <v>5.9580131368496607</v>
      </c>
      <c r="L14" s="56">
        <f>'August,24'!D12/10^6</f>
        <v>10.99351038</v>
      </c>
      <c r="M14" s="56">
        <f t="shared" si="3"/>
        <v>5.1622071607091957</v>
      </c>
      <c r="N14" s="56">
        <f t="shared" si="4"/>
        <v>6.54994792641331</v>
      </c>
      <c r="O14" s="56">
        <f t="shared" si="5"/>
        <v>1.3877407657041143</v>
      </c>
      <c r="P14" s="57">
        <f>SUM($O$10:O14)</f>
        <v>5.5440956668314545</v>
      </c>
    </row>
    <row r="15" spans="1:16" x14ac:dyDescent="0.35">
      <c r="B15" s="50">
        <v>45536</v>
      </c>
      <c r="C15" s="51">
        <v>139</v>
      </c>
      <c r="D15" s="52">
        <v>1.2</v>
      </c>
      <c r="E15" s="52">
        <v>109.55</v>
      </c>
      <c r="F15" s="54">
        <f>'[1]Summary 2'!$H$10</f>
        <v>128.97358701443554</v>
      </c>
      <c r="G15" s="52">
        <f t="shared" si="0"/>
        <v>644.86793507217772</v>
      </c>
      <c r="H15" s="52">
        <f t="shared" si="6"/>
        <v>137.33199999999999</v>
      </c>
      <c r="I15" s="53">
        <f t="shared" si="1"/>
        <v>4.6956858931070524</v>
      </c>
      <c r="J15" s="54">
        <f t="shared" si="7"/>
        <v>108.2354</v>
      </c>
      <c r="K15" s="55">
        <f t="shared" si="2"/>
        <v>5.9580131368496607</v>
      </c>
      <c r="L15" s="56">
        <f>'September,24'!D12/10^6</f>
        <v>11.245295890000001</v>
      </c>
      <c r="M15" s="56">
        <f t="shared" si="3"/>
        <v>5.2804377274487724</v>
      </c>
      <c r="N15" s="56">
        <f t="shared" si="4"/>
        <v>6.699962064038151</v>
      </c>
      <c r="O15" s="56">
        <f t="shared" si="5"/>
        <v>1.4195243365893786</v>
      </c>
      <c r="P15" s="57">
        <f>SUM($O$10:O15)</f>
        <v>6.9636200034208331</v>
      </c>
    </row>
    <row r="16" spans="1:16" x14ac:dyDescent="0.35">
      <c r="B16" s="50">
        <v>45566</v>
      </c>
      <c r="C16" s="51">
        <v>139</v>
      </c>
      <c r="D16" s="52">
        <v>1.2</v>
      </c>
      <c r="E16" s="52">
        <v>109.55</v>
      </c>
      <c r="F16" s="54">
        <f>'[1]Summary 2'!$H$10</f>
        <v>128.97358701443554</v>
      </c>
      <c r="G16" s="52">
        <f t="shared" si="0"/>
        <v>644.86793507217772</v>
      </c>
      <c r="H16" s="52">
        <f t="shared" si="6"/>
        <v>137.33199999999999</v>
      </c>
      <c r="I16" s="53">
        <f t="shared" si="1"/>
        <v>4.6956858931070524</v>
      </c>
      <c r="J16" s="54">
        <f t="shared" si="7"/>
        <v>108.2354</v>
      </c>
      <c r="K16" s="55">
        <f t="shared" si="2"/>
        <v>5.9580131368496607</v>
      </c>
      <c r="L16" s="56">
        <f>'October, 24'!D12/10^6</f>
        <v>9.0122377199999999</v>
      </c>
      <c r="M16" s="56">
        <f t="shared" si="3"/>
        <v>4.2318637527131262</v>
      </c>
      <c r="N16" s="56">
        <f t="shared" si="4"/>
        <v>5.3695030728172037</v>
      </c>
      <c r="O16" s="56">
        <f t="shared" si="5"/>
        <v>1.1376393201040775</v>
      </c>
      <c r="P16" s="57">
        <f>SUM($O$10:O16)</f>
        <v>8.1012593235249106</v>
      </c>
    </row>
    <row r="17" spans="2:16" x14ac:dyDescent="0.35">
      <c r="B17" s="50">
        <v>45597</v>
      </c>
      <c r="C17" s="51">
        <v>139</v>
      </c>
      <c r="D17" s="52">
        <v>1.2</v>
      </c>
      <c r="E17" s="52">
        <v>109.55</v>
      </c>
      <c r="F17" s="54">
        <f>'[1]Summary 2'!$H$10</f>
        <v>128.97358701443554</v>
      </c>
      <c r="G17" s="52">
        <f t="shared" si="0"/>
        <v>644.86793507217772</v>
      </c>
      <c r="H17" s="52">
        <f t="shared" si="6"/>
        <v>137.33199999999999</v>
      </c>
      <c r="I17" s="53">
        <f t="shared" si="1"/>
        <v>4.6956858931070524</v>
      </c>
      <c r="J17" s="54">
        <f t="shared" si="7"/>
        <v>108.2354</v>
      </c>
      <c r="K17" s="55">
        <f t="shared" si="2"/>
        <v>5.9580131368496607</v>
      </c>
      <c r="L17" s="56">
        <f>'November, 24'!D12/10^6</f>
        <v>4.4906828600000006</v>
      </c>
      <c r="M17" s="56">
        <f t="shared" si="3"/>
        <v>2.1086836156119633</v>
      </c>
      <c r="N17" s="56">
        <f t="shared" si="4"/>
        <v>2.675554747330561</v>
      </c>
      <c r="O17" s="56">
        <f t="shared" si="5"/>
        <v>0.56687113171859771</v>
      </c>
      <c r="P17" s="57">
        <f>SUM($O$10:O17)</f>
        <v>8.6681304552435083</v>
      </c>
    </row>
    <row r="18" spans="2:16" x14ac:dyDescent="0.35">
      <c r="B18" s="50">
        <v>45627</v>
      </c>
      <c r="C18" s="51">
        <v>139</v>
      </c>
      <c r="D18" s="52">
        <v>1.2</v>
      </c>
      <c r="E18" s="52">
        <v>109.55</v>
      </c>
      <c r="F18" s="54">
        <f>'[1]Summary 2'!$H$10</f>
        <v>128.97358701443554</v>
      </c>
      <c r="G18" s="52">
        <f t="shared" si="0"/>
        <v>644.86793507217772</v>
      </c>
      <c r="H18" s="52">
        <f t="shared" si="6"/>
        <v>137.33199999999999</v>
      </c>
      <c r="I18" s="53">
        <f t="shared" si="1"/>
        <v>4.6956858931070524</v>
      </c>
      <c r="J18" s="54">
        <f t="shared" si="7"/>
        <v>108.2354</v>
      </c>
      <c r="K18" s="55">
        <f t="shared" si="2"/>
        <v>5.9580131368496607</v>
      </c>
      <c r="L18" s="56">
        <f>'December, 24'!D12/10^6</f>
        <v>3.97085306</v>
      </c>
      <c r="M18" s="56">
        <f t="shared" si="3"/>
        <v>1.864587869744297</v>
      </c>
      <c r="N18" s="56">
        <f t="shared" si="4"/>
        <v>2.3658394695979674</v>
      </c>
      <c r="O18" s="56">
        <f t="shared" si="5"/>
        <v>0.5012515998536704</v>
      </c>
      <c r="P18" s="57">
        <f>SUM($O$10:O18)</f>
        <v>9.169382055097179</v>
      </c>
    </row>
    <row r="19" spans="2:16" x14ac:dyDescent="0.35">
      <c r="B19" s="50">
        <v>45658</v>
      </c>
      <c r="C19" s="51">
        <v>139</v>
      </c>
      <c r="D19" s="52">
        <v>1.2</v>
      </c>
      <c r="E19" s="52">
        <v>109.55</v>
      </c>
      <c r="F19" s="54">
        <f>'[1]Summary 2'!$H$10</f>
        <v>128.97358701443554</v>
      </c>
      <c r="G19" s="52">
        <f t="shared" si="0"/>
        <v>644.86793507217772</v>
      </c>
      <c r="H19" s="52">
        <f t="shared" si="6"/>
        <v>137.33199999999999</v>
      </c>
      <c r="I19" s="53">
        <f t="shared" si="1"/>
        <v>4.6956858931070524</v>
      </c>
      <c r="J19" s="54">
        <f t="shared" si="7"/>
        <v>108.2354</v>
      </c>
      <c r="K19" s="55">
        <f t="shared" si="2"/>
        <v>5.9580131368496607</v>
      </c>
      <c r="L19" s="56">
        <f>'January, 25'!D12/10^6</f>
        <v>7.5746508600000002</v>
      </c>
      <c r="M19" s="56">
        <f t="shared" si="3"/>
        <v>3.5568181188513202</v>
      </c>
      <c r="N19" s="56">
        <f t="shared" si="4"/>
        <v>4.5129869330929582</v>
      </c>
      <c r="O19" s="56">
        <f t="shared" si="5"/>
        <v>0.95616881424163802</v>
      </c>
      <c r="P19" s="57">
        <f>SUM($O$10:O19)</f>
        <v>10.125550869338817</v>
      </c>
    </row>
    <row r="20" spans="2:16" x14ac:dyDescent="0.35">
      <c r="B20" s="50">
        <v>45689</v>
      </c>
      <c r="C20" s="51">
        <v>139</v>
      </c>
      <c r="D20" s="52">
        <v>1.2</v>
      </c>
      <c r="E20" s="52">
        <v>109.55</v>
      </c>
      <c r="F20" s="54">
        <f>'[1]Summary 2'!$H$10</f>
        <v>128.97358701443554</v>
      </c>
      <c r="G20" s="52">
        <f t="shared" si="0"/>
        <v>644.86793507217772</v>
      </c>
      <c r="H20" s="52">
        <f t="shared" si="6"/>
        <v>137.33199999999999</v>
      </c>
      <c r="I20" s="53">
        <f t="shared" si="1"/>
        <v>4.6956858931070524</v>
      </c>
      <c r="J20" s="54">
        <f t="shared" si="7"/>
        <v>108.2354</v>
      </c>
      <c r="K20" s="55">
        <f t="shared" si="2"/>
        <v>5.9580131368496607</v>
      </c>
      <c r="L20" s="56">
        <f>'February, 25'!D12/10^6</f>
        <v>5.8808910999999995</v>
      </c>
      <c r="M20" s="56">
        <f t="shared" si="3"/>
        <v>2.7614817377168812</v>
      </c>
      <c r="N20" s="56">
        <f t="shared" si="4"/>
        <v>3.503842643018225</v>
      </c>
      <c r="O20" s="56">
        <f t="shared" si="5"/>
        <v>0.7423609053013438</v>
      </c>
      <c r="P20" s="57">
        <f>SUM($O$10:O20)</f>
        <v>10.867911774640159</v>
      </c>
    </row>
    <row r="21" spans="2:16" ht="15" thickBot="1" x14ac:dyDescent="0.4">
      <c r="B21" s="58">
        <v>45717</v>
      </c>
      <c r="C21" s="59">
        <v>139</v>
      </c>
      <c r="D21" s="60">
        <v>1.2</v>
      </c>
      <c r="E21" s="60">
        <v>109.55</v>
      </c>
      <c r="F21" s="62">
        <f>'[1]Summary 2'!$H$10</f>
        <v>128.97358701443554</v>
      </c>
      <c r="G21" s="60">
        <f t="shared" si="0"/>
        <v>644.86793507217772</v>
      </c>
      <c r="H21" s="60">
        <f t="shared" si="6"/>
        <v>137.33199999999999</v>
      </c>
      <c r="I21" s="61">
        <f t="shared" si="1"/>
        <v>4.6956858931070524</v>
      </c>
      <c r="J21" s="62">
        <f t="shared" si="7"/>
        <v>108.2354</v>
      </c>
      <c r="K21" s="63">
        <f t="shared" si="2"/>
        <v>5.9580131368496607</v>
      </c>
      <c r="L21" s="64">
        <f>'March, 25'!D12/10^6</f>
        <v>7.1806106999999999</v>
      </c>
      <c r="M21" s="64">
        <f t="shared" si="3"/>
        <v>3.3717892367883557</v>
      </c>
      <c r="N21" s="64">
        <f t="shared" si="4"/>
        <v>4.2782172881203238</v>
      </c>
      <c r="O21" s="64">
        <f t="shared" si="5"/>
        <v>0.90642805133196802</v>
      </c>
      <c r="P21" s="65">
        <f>SUM($O$10:O21)</f>
        <v>11.774339825972127</v>
      </c>
    </row>
    <row r="22" spans="2:16" x14ac:dyDescent="0.35">
      <c r="O22" s="66">
        <f>SUM(O10:O21)</f>
        <v>11.774339825972127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P15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97</v>
      </c>
      <c r="D8" s="6"/>
      <c r="E8" s="5" t="s">
        <v>8</v>
      </c>
      <c r="F8" s="7" t="s">
        <v>98</v>
      </c>
      <c r="G8" s="8"/>
      <c r="H8" s="9"/>
      <c r="I8" s="9"/>
      <c r="J8" s="5" t="s">
        <v>9</v>
      </c>
      <c r="K8" s="7" t="s">
        <v>99</v>
      </c>
    </row>
    <row r="9" spans="1:13" s="12" customFormat="1" ht="27.75" customHeight="1" x14ac:dyDescent="0.35">
      <c r="A9" s="73" t="s">
        <v>10</v>
      </c>
      <c r="B9" s="73"/>
      <c r="C9" s="74" t="s">
        <v>100</v>
      </c>
      <c r="D9" s="75"/>
      <c r="E9" s="10" t="s">
        <v>12</v>
      </c>
      <c r="F9" s="11"/>
      <c r="G9" s="76" t="s">
        <v>101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3970853.06</v>
      </c>
      <c r="E12" s="18">
        <v>2.8660000000000001</v>
      </c>
      <c r="F12" s="19">
        <f>(C12*0.5)/12</f>
        <v>32800000</v>
      </c>
      <c r="G12" s="19">
        <f>D12*E12</f>
        <v>11380464.869960001</v>
      </c>
      <c r="H12" s="19">
        <f>G12*(1/100)</f>
        <v>113804.64869960002</v>
      </c>
      <c r="I12" s="19">
        <f>G12-H12</f>
        <v>11266660.2212604</v>
      </c>
      <c r="J12" s="19">
        <f>F12+I12</f>
        <v>44066660.221260399</v>
      </c>
      <c r="K12" s="19">
        <f>F12+G12</f>
        <v>44180464.869960003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44066660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102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44180465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103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N10" sqref="N10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104</v>
      </c>
      <c r="D8" s="6"/>
      <c r="E8" s="5" t="s">
        <v>8</v>
      </c>
      <c r="F8" s="7" t="s">
        <v>105</v>
      </c>
      <c r="G8" s="8"/>
      <c r="H8" s="9"/>
      <c r="I8" s="9"/>
      <c r="J8" s="5" t="s">
        <v>9</v>
      </c>
      <c r="K8" s="7" t="s">
        <v>106</v>
      </c>
    </row>
    <row r="9" spans="1:13" s="12" customFormat="1" ht="27.75" customHeight="1" x14ac:dyDescent="0.35">
      <c r="A9" s="73" t="s">
        <v>10</v>
      </c>
      <c r="B9" s="73"/>
      <c r="C9" s="74" t="s">
        <v>107</v>
      </c>
      <c r="D9" s="75"/>
      <c r="E9" s="10" t="s">
        <v>12</v>
      </c>
      <c r="F9" s="11"/>
      <c r="G9" s="76" t="s">
        <v>108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7574650.8600000003</v>
      </c>
      <c r="E12" s="18">
        <v>2.8660000000000001</v>
      </c>
      <c r="F12" s="19">
        <f>(C12*0.5)/12</f>
        <v>32800000</v>
      </c>
      <c r="G12" s="19">
        <f>D12*E12</f>
        <v>21708949.36476</v>
      </c>
      <c r="H12" s="19">
        <f>G12*(1/100)</f>
        <v>217089.4936476</v>
      </c>
      <c r="I12" s="19">
        <f>G12-H12</f>
        <v>21491859.871112399</v>
      </c>
      <c r="J12" s="19">
        <f>F12+I12</f>
        <v>54291859.871112399</v>
      </c>
      <c r="K12" s="19">
        <f>F12+G12</f>
        <v>54508949.364759997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54291860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109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54508949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110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6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111</v>
      </c>
      <c r="D8" s="6"/>
      <c r="E8" s="5" t="s">
        <v>8</v>
      </c>
      <c r="F8" s="7" t="s">
        <v>112</v>
      </c>
      <c r="G8" s="8"/>
      <c r="H8" s="9"/>
      <c r="I8" s="9"/>
      <c r="J8" s="5" t="s">
        <v>9</v>
      </c>
      <c r="K8" s="7" t="s">
        <v>113</v>
      </c>
    </row>
    <row r="9" spans="1:13" s="12" customFormat="1" ht="27.75" customHeight="1" x14ac:dyDescent="0.35">
      <c r="A9" s="73" t="s">
        <v>10</v>
      </c>
      <c r="B9" s="73"/>
      <c r="C9" s="74" t="s">
        <v>114</v>
      </c>
      <c r="D9" s="75"/>
      <c r="E9" s="10" t="s">
        <v>12</v>
      </c>
      <c r="F9" s="11"/>
      <c r="G9" s="76" t="s">
        <v>115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5880891.0999999996</v>
      </c>
      <c r="E12" s="18">
        <v>2.8660000000000001</v>
      </c>
      <c r="F12" s="19">
        <f>(C12*0.5)/12</f>
        <v>32800000</v>
      </c>
      <c r="G12" s="19">
        <f>D12*E12</f>
        <v>16854633.8926</v>
      </c>
      <c r="H12" s="19">
        <f>G12*(1/100)</f>
        <v>168546.338926</v>
      </c>
      <c r="I12" s="19">
        <f>G12-H12</f>
        <v>16686087.553673999</v>
      </c>
      <c r="J12" s="19">
        <f>F12+I12</f>
        <v>49486087.553673998</v>
      </c>
      <c r="K12" s="19">
        <f>F12+G12</f>
        <v>49654633.8926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49486088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116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49654634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117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N9" sqref="N9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118</v>
      </c>
      <c r="D8" s="6"/>
      <c r="E8" s="5" t="s">
        <v>8</v>
      </c>
      <c r="F8" s="7" t="s">
        <v>119</v>
      </c>
      <c r="G8" s="8"/>
      <c r="H8" s="9"/>
      <c r="I8" s="9"/>
      <c r="J8" s="5" t="s">
        <v>9</v>
      </c>
      <c r="K8" s="7" t="s">
        <v>120</v>
      </c>
    </row>
    <row r="9" spans="1:13" s="12" customFormat="1" ht="27.75" customHeight="1" x14ac:dyDescent="0.35">
      <c r="A9" s="73" t="s">
        <v>10</v>
      </c>
      <c r="B9" s="73"/>
      <c r="C9" s="74" t="s">
        <v>121</v>
      </c>
      <c r="D9" s="75"/>
      <c r="E9" s="10" t="s">
        <v>12</v>
      </c>
      <c r="F9" s="11"/>
      <c r="G9" s="76" t="s">
        <v>122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7180610.7000000002</v>
      </c>
      <c r="E12" s="18">
        <v>2.8660000000000001</v>
      </c>
      <c r="F12" s="19">
        <f>(C12*0.5)/12</f>
        <v>32800000</v>
      </c>
      <c r="G12" s="19">
        <f>D12*E12</f>
        <v>20579630.266200002</v>
      </c>
      <c r="H12" s="19">
        <f>G12*(1/100)</f>
        <v>205796.30266200003</v>
      </c>
      <c r="I12" s="19">
        <f>G12-H12</f>
        <v>20373833.963538002</v>
      </c>
      <c r="J12" s="19">
        <f>F12+I12</f>
        <v>53173833.963538006</v>
      </c>
      <c r="K12" s="19">
        <f>F12+G12</f>
        <v>53379630.266200006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53173834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123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53379630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124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N9" sqref="N9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73" t="s">
        <v>10</v>
      </c>
      <c r="B9" s="73"/>
      <c r="C9" s="74" t="s">
        <v>11</v>
      </c>
      <c r="D9" s="75"/>
      <c r="E9" s="10" t="s">
        <v>12</v>
      </c>
      <c r="F9" s="11"/>
      <c r="G9" s="76" t="s">
        <v>13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5150557.62</v>
      </c>
      <c r="E12" s="18">
        <v>2.8660000000000001</v>
      </c>
      <c r="F12" s="19">
        <f>(C12*0.5)/12</f>
        <v>32800000</v>
      </c>
      <c r="G12" s="19">
        <f>D12*E12</f>
        <v>14761498.138920002</v>
      </c>
      <c r="H12" s="19">
        <f>G12*(1/100)</f>
        <v>147614.98138920002</v>
      </c>
      <c r="I12" s="19">
        <f>G12-H12</f>
        <v>14613883.157530801</v>
      </c>
      <c r="J12" s="19">
        <f>F12+I12</f>
        <v>47413883.1575308</v>
      </c>
      <c r="K12" s="19">
        <f>F12+G12</f>
        <v>47561498.138920002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47413883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38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47561498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40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ht="14.5" x14ac:dyDescent="0.35">
      <c r="A29" s="38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O14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47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48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73" t="s">
        <v>10</v>
      </c>
      <c r="B9" s="73"/>
      <c r="C9" s="74" t="s">
        <v>49</v>
      </c>
      <c r="D9" s="75"/>
      <c r="E9" s="10" t="s">
        <v>12</v>
      </c>
      <c r="F9" s="11"/>
      <c r="G9" s="76" t="s">
        <v>50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6104717.4299999997</v>
      </c>
      <c r="E12" s="18">
        <v>2.8660000000000001</v>
      </c>
      <c r="F12" s="19">
        <f>(C12*0.5)/12</f>
        <v>32800000</v>
      </c>
      <c r="G12" s="19">
        <f>D12*E12</f>
        <v>17496120.154380001</v>
      </c>
      <c r="H12" s="19">
        <f>G12*(1/100)</f>
        <v>174961.20154380001</v>
      </c>
      <c r="I12" s="19">
        <f>G12-H12</f>
        <v>17321158.952836201</v>
      </c>
      <c r="J12" s="19">
        <f>F12+I12</f>
        <v>50121158.952836201</v>
      </c>
      <c r="K12" s="19">
        <f>F12+G12</f>
        <v>50296120.154380001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50121159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51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50296120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52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9" sqref="M9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53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54</v>
      </c>
      <c r="D8" s="6"/>
      <c r="E8" s="5" t="s">
        <v>8</v>
      </c>
      <c r="F8" s="7" t="s">
        <v>55</v>
      </c>
      <c r="G8" s="8"/>
      <c r="H8" s="9"/>
      <c r="I8" s="9"/>
      <c r="J8" s="5" t="s">
        <v>9</v>
      </c>
      <c r="K8" s="7" t="s">
        <v>56</v>
      </c>
    </row>
    <row r="9" spans="1:13" s="12" customFormat="1" ht="27.75" customHeight="1" x14ac:dyDescent="0.35">
      <c r="A9" s="73" t="s">
        <v>10</v>
      </c>
      <c r="B9" s="73"/>
      <c r="C9" s="74" t="s">
        <v>57</v>
      </c>
      <c r="D9" s="75"/>
      <c r="E9" s="10" t="s">
        <v>12</v>
      </c>
      <c r="F9" s="11"/>
      <c r="G9" s="76" t="s">
        <v>58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9539331.8000000007</v>
      </c>
      <c r="E12" s="18">
        <v>2.8660000000000001</v>
      </c>
      <c r="F12" s="19">
        <f>(C12*0.5)/12</f>
        <v>32800000</v>
      </c>
      <c r="G12" s="19">
        <f>D12*E12</f>
        <v>27339724.938800003</v>
      </c>
      <c r="H12" s="19">
        <f>G12*(1/100)</f>
        <v>273397.24938800005</v>
      </c>
      <c r="I12" s="19">
        <f>G12-H12</f>
        <v>27066327.689412002</v>
      </c>
      <c r="J12" s="19">
        <f>F12+I12</f>
        <v>59866327.689411998</v>
      </c>
      <c r="K12" s="19">
        <f>F12+G12</f>
        <v>60139724.938800007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59866328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59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60139725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60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N8" sqref="N8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61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62</v>
      </c>
      <c r="D8" s="6"/>
      <c r="E8" s="5" t="s">
        <v>8</v>
      </c>
      <c r="F8" s="7" t="s">
        <v>63</v>
      </c>
      <c r="G8" s="8"/>
      <c r="H8" s="9"/>
      <c r="I8" s="9"/>
      <c r="J8" s="5" t="s">
        <v>9</v>
      </c>
      <c r="K8" s="7" t="s">
        <v>64</v>
      </c>
    </row>
    <row r="9" spans="1:13" s="12" customFormat="1" ht="27.75" customHeight="1" x14ac:dyDescent="0.35">
      <c r="A9" s="73" t="s">
        <v>10</v>
      </c>
      <c r="B9" s="73"/>
      <c r="C9" s="74" t="s">
        <v>65</v>
      </c>
      <c r="D9" s="75"/>
      <c r="E9" s="10" t="s">
        <v>12</v>
      </c>
      <c r="F9" s="11"/>
      <c r="G9" s="76" t="s">
        <v>66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12131521.630000001</v>
      </c>
      <c r="E12" s="18">
        <v>2.8660000000000001</v>
      </c>
      <c r="F12" s="19">
        <f>(C12*0.5)/12</f>
        <v>32800000</v>
      </c>
      <c r="G12" s="19">
        <f>D12*E12</f>
        <v>34768940.991580002</v>
      </c>
      <c r="H12" s="19">
        <f>G12*(1/100)</f>
        <v>347689.40991580003</v>
      </c>
      <c r="I12" s="19">
        <f>G12-H12</f>
        <v>34421251.581664205</v>
      </c>
      <c r="J12" s="19">
        <f>F12+I12</f>
        <v>67221251.581664205</v>
      </c>
      <c r="K12" s="19">
        <f>F12+G12</f>
        <v>67568940.991580009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67221252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67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67568941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68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O5" sqref="O5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47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69</v>
      </c>
      <c r="D8" s="6"/>
      <c r="E8" s="5" t="s">
        <v>8</v>
      </c>
      <c r="F8" s="7" t="s">
        <v>70</v>
      </c>
      <c r="G8" s="8"/>
      <c r="H8" s="9"/>
      <c r="I8" s="9"/>
      <c r="J8" s="5" t="s">
        <v>9</v>
      </c>
      <c r="K8" s="7" t="s">
        <v>71</v>
      </c>
    </row>
    <row r="9" spans="1:13" s="12" customFormat="1" ht="27.75" customHeight="1" x14ac:dyDescent="0.35">
      <c r="A9" s="73" t="s">
        <v>10</v>
      </c>
      <c r="B9" s="73"/>
      <c r="C9" s="74" t="s">
        <v>72</v>
      </c>
      <c r="D9" s="75"/>
      <c r="E9" s="10" t="s">
        <v>12</v>
      </c>
      <c r="F9" s="11"/>
      <c r="G9" s="76" t="s">
        <v>73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10993510.380000001</v>
      </c>
      <c r="E12" s="18">
        <v>2.8660000000000001</v>
      </c>
      <c r="F12" s="19">
        <f>(C12*0.5)/12</f>
        <v>32800000</v>
      </c>
      <c r="G12" s="19">
        <f>D12*E12</f>
        <v>31507400.749080002</v>
      </c>
      <c r="H12" s="19">
        <f>G12*(1/100)</f>
        <v>315074.00749080005</v>
      </c>
      <c r="I12" s="19">
        <f>G12-H12</f>
        <v>31192326.741589203</v>
      </c>
      <c r="J12" s="19">
        <f>F12+I12</f>
        <v>63992326.741589203</v>
      </c>
      <c r="K12" s="19">
        <f>F12+G12</f>
        <v>64307400.749080002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63992327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74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64307401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75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L12" sqref="L12:P17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80" t="s">
        <v>47</v>
      </c>
      <c r="B7" s="80"/>
      <c r="C7" s="80"/>
      <c r="D7" s="80"/>
      <c r="E7" s="80"/>
      <c r="F7" s="80"/>
      <c r="G7" s="80"/>
      <c r="H7" s="80"/>
      <c r="I7" s="80"/>
      <c r="J7" s="80"/>
      <c r="K7" s="80"/>
    </row>
    <row r="8" spans="1:13" ht="14.5" x14ac:dyDescent="0.35">
      <c r="A8" s="5" t="s">
        <v>6</v>
      </c>
      <c r="B8" s="6"/>
      <c r="C8" s="5" t="s">
        <v>76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s="12" customFormat="1" ht="27.75" customHeight="1" x14ac:dyDescent="0.35">
      <c r="A9" s="73" t="s">
        <v>10</v>
      </c>
      <c r="B9" s="73"/>
      <c r="C9" s="74" t="s">
        <v>77</v>
      </c>
      <c r="D9" s="75"/>
      <c r="E9" s="10" t="s">
        <v>12</v>
      </c>
      <c r="F9" s="11"/>
      <c r="G9" s="76" t="s">
        <v>78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11245295.890000001</v>
      </c>
      <c r="E12" s="18">
        <v>2.8660000000000001</v>
      </c>
      <c r="F12" s="19">
        <f>(C12*0.5)/12</f>
        <v>32800000</v>
      </c>
      <c r="G12" s="19">
        <f>D12*E12</f>
        <v>32229018.020740002</v>
      </c>
      <c r="H12" s="19">
        <f>G12*(1/100)</f>
        <v>322290.18020740006</v>
      </c>
      <c r="I12" s="19">
        <f>G12-H12</f>
        <v>31906727.840532601</v>
      </c>
      <c r="J12" s="19">
        <f>F12+I12</f>
        <v>64706727.840532601</v>
      </c>
      <c r="K12" s="19">
        <f>F12+G12</f>
        <v>65029018.020740002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64706728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79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65029018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80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Q16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82</v>
      </c>
      <c r="D8" s="6"/>
      <c r="E8" s="5" t="s">
        <v>8</v>
      </c>
      <c r="F8" s="7" t="s">
        <v>83</v>
      </c>
      <c r="G8" s="8"/>
      <c r="H8" s="9"/>
      <c r="I8" s="9"/>
      <c r="J8" s="5" t="s">
        <v>9</v>
      </c>
      <c r="K8" s="7" t="s">
        <v>84</v>
      </c>
    </row>
    <row r="9" spans="1:13" s="12" customFormat="1" ht="27.75" customHeight="1" x14ac:dyDescent="0.35">
      <c r="A9" s="73" t="s">
        <v>10</v>
      </c>
      <c r="B9" s="73"/>
      <c r="C9" s="74" t="s">
        <v>85</v>
      </c>
      <c r="D9" s="75"/>
      <c r="E9" s="10" t="s">
        <v>12</v>
      </c>
      <c r="F9" s="11"/>
      <c r="G9" s="76" t="s">
        <v>86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9012237.7200000007</v>
      </c>
      <c r="E12" s="18">
        <v>2.8660000000000001</v>
      </c>
      <c r="F12" s="19">
        <f>(C12*0.5)/12</f>
        <v>32800000</v>
      </c>
      <c r="G12" s="19">
        <f>D12*E12</f>
        <v>25829073.305520002</v>
      </c>
      <c r="H12" s="19">
        <f>G12*(1/100)</f>
        <v>258290.73305520002</v>
      </c>
      <c r="I12" s="19">
        <f>G12-H12</f>
        <v>25570782.572464801</v>
      </c>
      <c r="J12" s="19">
        <f>F12+I12</f>
        <v>58370782.572464801</v>
      </c>
      <c r="K12" s="19">
        <f>F12+G12</f>
        <v>58629073.305519998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58370783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87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58629073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88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L12" sqref="L12:O14"/>
    </sheetView>
  </sheetViews>
  <sheetFormatPr defaultRowHeight="14" x14ac:dyDescent="0.3"/>
  <cols>
    <col min="1" max="1" width="5.26953125" style="1" customWidth="1"/>
    <col min="2" max="2" width="17.1796875" style="1" customWidth="1"/>
    <col min="3" max="4" width="12.26953125" style="1" customWidth="1"/>
    <col min="5" max="5" width="11" style="1" customWidth="1"/>
    <col min="6" max="6" width="14.7265625" style="1" customWidth="1"/>
    <col min="7" max="7" width="12.453125" style="1" customWidth="1"/>
    <col min="8" max="8" width="13.4531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7.1796875" style="1" customWidth="1"/>
    <col min="259" max="260" width="12.269531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4531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7.1796875" style="1" customWidth="1"/>
    <col min="515" max="516" width="12.269531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4531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7.1796875" style="1" customWidth="1"/>
    <col min="771" max="772" width="12.269531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4531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7.1796875" style="1" customWidth="1"/>
    <col min="1027" max="1028" width="12.269531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4531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7.1796875" style="1" customWidth="1"/>
    <col min="1283" max="1284" width="12.269531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4531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7.1796875" style="1" customWidth="1"/>
    <col min="1539" max="1540" width="12.269531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4531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7.1796875" style="1" customWidth="1"/>
    <col min="1795" max="1796" width="12.269531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4531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7.1796875" style="1" customWidth="1"/>
    <col min="2051" max="2052" width="12.269531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4531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7.1796875" style="1" customWidth="1"/>
    <col min="2307" max="2308" width="12.269531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4531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7.1796875" style="1" customWidth="1"/>
    <col min="2563" max="2564" width="12.269531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4531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7.1796875" style="1" customWidth="1"/>
    <col min="2819" max="2820" width="12.269531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4531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7.1796875" style="1" customWidth="1"/>
    <col min="3075" max="3076" width="12.269531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4531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7.1796875" style="1" customWidth="1"/>
    <col min="3331" max="3332" width="12.269531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4531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7.1796875" style="1" customWidth="1"/>
    <col min="3587" max="3588" width="12.269531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4531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7.1796875" style="1" customWidth="1"/>
    <col min="3843" max="3844" width="12.269531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4531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7.1796875" style="1" customWidth="1"/>
    <col min="4099" max="4100" width="12.269531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4531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7.1796875" style="1" customWidth="1"/>
    <col min="4355" max="4356" width="12.269531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4531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7.1796875" style="1" customWidth="1"/>
    <col min="4611" max="4612" width="12.269531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4531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7.1796875" style="1" customWidth="1"/>
    <col min="4867" max="4868" width="12.269531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4531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7.1796875" style="1" customWidth="1"/>
    <col min="5123" max="5124" width="12.269531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4531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7.1796875" style="1" customWidth="1"/>
    <col min="5379" max="5380" width="12.269531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4531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7.1796875" style="1" customWidth="1"/>
    <col min="5635" max="5636" width="12.269531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4531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7.1796875" style="1" customWidth="1"/>
    <col min="5891" max="5892" width="12.269531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4531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7.1796875" style="1" customWidth="1"/>
    <col min="6147" max="6148" width="12.269531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4531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7.1796875" style="1" customWidth="1"/>
    <col min="6403" max="6404" width="12.269531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4531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7.1796875" style="1" customWidth="1"/>
    <col min="6659" max="6660" width="12.269531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4531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7.1796875" style="1" customWidth="1"/>
    <col min="6915" max="6916" width="12.269531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4531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7.1796875" style="1" customWidth="1"/>
    <col min="7171" max="7172" width="12.269531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4531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7.1796875" style="1" customWidth="1"/>
    <col min="7427" max="7428" width="12.269531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4531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7.1796875" style="1" customWidth="1"/>
    <col min="7683" max="7684" width="12.269531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4531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7.1796875" style="1" customWidth="1"/>
    <col min="7939" max="7940" width="12.269531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4531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7.1796875" style="1" customWidth="1"/>
    <col min="8195" max="8196" width="12.269531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4531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7.1796875" style="1" customWidth="1"/>
    <col min="8451" max="8452" width="12.269531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4531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7.1796875" style="1" customWidth="1"/>
    <col min="8707" max="8708" width="12.269531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4531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7.1796875" style="1" customWidth="1"/>
    <col min="8963" max="8964" width="12.269531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4531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7.1796875" style="1" customWidth="1"/>
    <col min="9219" max="9220" width="12.269531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4531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7.1796875" style="1" customWidth="1"/>
    <col min="9475" max="9476" width="12.269531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4531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7.1796875" style="1" customWidth="1"/>
    <col min="9731" max="9732" width="12.269531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4531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7.1796875" style="1" customWidth="1"/>
    <col min="9987" max="9988" width="12.269531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4531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7.1796875" style="1" customWidth="1"/>
    <col min="10243" max="10244" width="12.269531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4531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7.1796875" style="1" customWidth="1"/>
    <col min="10499" max="10500" width="12.269531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4531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7.1796875" style="1" customWidth="1"/>
    <col min="10755" max="10756" width="12.269531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4531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7.1796875" style="1" customWidth="1"/>
    <col min="11011" max="11012" width="12.269531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4531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7.1796875" style="1" customWidth="1"/>
    <col min="11267" max="11268" width="12.269531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4531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7.1796875" style="1" customWidth="1"/>
    <col min="11523" max="11524" width="12.269531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4531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7.1796875" style="1" customWidth="1"/>
    <col min="11779" max="11780" width="12.269531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4531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7.1796875" style="1" customWidth="1"/>
    <col min="12035" max="12036" width="12.269531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4531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7.1796875" style="1" customWidth="1"/>
    <col min="12291" max="12292" width="12.269531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4531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7.1796875" style="1" customWidth="1"/>
    <col min="12547" max="12548" width="12.269531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4531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7.1796875" style="1" customWidth="1"/>
    <col min="12803" max="12804" width="12.269531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4531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7.1796875" style="1" customWidth="1"/>
    <col min="13059" max="13060" width="12.269531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4531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7.1796875" style="1" customWidth="1"/>
    <col min="13315" max="13316" width="12.269531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4531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7.1796875" style="1" customWidth="1"/>
    <col min="13571" max="13572" width="12.269531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4531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7.1796875" style="1" customWidth="1"/>
    <col min="13827" max="13828" width="12.269531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4531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7.1796875" style="1" customWidth="1"/>
    <col min="14083" max="14084" width="12.269531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4531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7.1796875" style="1" customWidth="1"/>
    <col min="14339" max="14340" width="12.269531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4531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7.1796875" style="1" customWidth="1"/>
    <col min="14595" max="14596" width="12.269531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4531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7.1796875" style="1" customWidth="1"/>
    <col min="14851" max="14852" width="12.269531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4531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7.1796875" style="1" customWidth="1"/>
    <col min="15107" max="15108" width="12.269531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4531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7.1796875" style="1" customWidth="1"/>
    <col min="15363" max="15364" width="12.269531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4531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7.1796875" style="1" customWidth="1"/>
    <col min="15619" max="15620" width="12.269531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4531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7.1796875" style="1" customWidth="1"/>
    <col min="15875" max="15876" width="12.269531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4531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7.1796875" style="1" customWidth="1"/>
    <col min="16131" max="16132" width="12.269531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4531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3" x14ac:dyDescent="0.3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x14ac:dyDescent="0.3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3" x14ac:dyDescent="0.3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3" x14ac:dyDescent="0.3">
      <c r="A5" s="71" t="s">
        <v>46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72" t="s">
        <v>81</v>
      </c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3" ht="14.5" x14ac:dyDescent="0.35">
      <c r="A8" s="5" t="s">
        <v>6</v>
      </c>
      <c r="B8" s="6"/>
      <c r="C8" s="5" t="s">
        <v>90</v>
      </c>
      <c r="D8" s="6"/>
      <c r="E8" s="5" t="s">
        <v>8</v>
      </c>
      <c r="F8" s="7" t="s">
        <v>91</v>
      </c>
      <c r="G8" s="8"/>
      <c r="H8" s="9"/>
      <c r="I8" s="9"/>
      <c r="J8" s="5" t="s">
        <v>9</v>
      </c>
      <c r="K8" s="7" t="s">
        <v>92</v>
      </c>
    </row>
    <row r="9" spans="1:13" s="12" customFormat="1" ht="27.75" customHeight="1" x14ac:dyDescent="0.35">
      <c r="A9" s="73" t="s">
        <v>10</v>
      </c>
      <c r="B9" s="73"/>
      <c r="C9" s="74" t="s">
        <v>93</v>
      </c>
      <c r="D9" s="75"/>
      <c r="E9" s="10" t="s">
        <v>12</v>
      </c>
      <c r="F9" s="11"/>
      <c r="G9" s="76" t="s">
        <v>94</v>
      </c>
      <c r="H9" s="77"/>
      <c r="I9" s="77"/>
      <c r="J9" s="78"/>
      <c r="K9" s="6"/>
    </row>
    <row r="10" spans="1:13" ht="70" x14ac:dyDescent="0.3">
      <c r="A10" s="13" t="s">
        <v>14</v>
      </c>
      <c r="B10" s="13" t="s">
        <v>15</v>
      </c>
      <c r="C10" s="14" t="s">
        <v>16</v>
      </c>
      <c r="D10" s="14" t="s">
        <v>17</v>
      </c>
      <c r="E10" s="14" t="s">
        <v>18</v>
      </c>
      <c r="F10" s="14" t="s">
        <v>19</v>
      </c>
      <c r="G10" s="14" t="s">
        <v>20</v>
      </c>
      <c r="H10" s="14" t="s">
        <v>21</v>
      </c>
      <c r="I10" s="14" t="s">
        <v>22</v>
      </c>
      <c r="J10" s="14" t="s">
        <v>23</v>
      </c>
      <c r="K10" s="14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5" t="s">
        <v>34</v>
      </c>
      <c r="K11" s="15" t="s">
        <v>35</v>
      </c>
    </row>
    <row r="12" spans="1:13" ht="28" x14ac:dyDescent="0.3">
      <c r="A12" s="13">
        <v>1</v>
      </c>
      <c r="B12" s="16" t="s">
        <v>36</v>
      </c>
      <c r="C12" s="13">
        <v>787200000</v>
      </c>
      <c r="D12" s="17">
        <v>4490682.8600000003</v>
      </c>
      <c r="E12" s="18">
        <v>2.8660000000000001</v>
      </c>
      <c r="F12" s="19">
        <f>(C12*0.5)/12</f>
        <v>32800000</v>
      </c>
      <c r="G12" s="19">
        <f>D12*E12</f>
        <v>12870297.076760001</v>
      </c>
      <c r="H12" s="19">
        <f>G12*(1/100)</f>
        <v>128702.97076760001</v>
      </c>
      <c r="I12" s="19">
        <f>G12-H12</f>
        <v>12741594.105992401</v>
      </c>
      <c r="J12" s="19">
        <f>F12+I12</f>
        <v>45541594.105992399</v>
      </c>
      <c r="K12" s="19">
        <f>F12+G12</f>
        <v>45670297.076760001</v>
      </c>
    </row>
    <row r="13" spans="1:13" ht="9.75" customHeight="1" x14ac:dyDescent="0.3">
      <c r="A13" s="9"/>
      <c r="B13" s="5"/>
      <c r="C13" s="9"/>
      <c r="D13" s="20"/>
      <c r="E13" s="21"/>
      <c r="F13" s="20"/>
      <c r="G13" s="20"/>
      <c r="H13" s="20"/>
      <c r="I13" s="20"/>
      <c r="J13" s="20"/>
      <c r="K13" s="20"/>
    </row>
    <row r="14" spans="1:13" ht="12.75" customHeight="1" x14ac:dyDescent="0.35">
      <c r="A14" s="22"/>
      <c r="B14" s="3"/>
      <c r="C14" s="3"/>
      <c r="D14" s="23"/>
      <c r="E14" s="3"/>
      <c r="F14" s="24"/>
      <c r="G14" s="25"/>
      <c r="H14" s="25"/>
      <c r="I14" s="24"/>
      <c r="J14" s="26"/>
      <c r="K14" s="4"/>
      <c r="M14" s="18"/>
    </row>
    <row r="15" spans="1:13" ht="16.5" customHeight="1" x14ac:dyDescent="0.35">
      <c r="A15" s="22"/>
      <c r="B15" s="3"/>
      <c r="C15" s="79" t="s">
        <v>37</v>
      </c>
      <c r="D15" s="79"/>
      <c r="E15" s="79"/>
      <c r="F15" s="28">
        <f>ROUND(J12,0)</f>
        <v>45541594</v>
      </c>
      <c r="G15" s="28"/>
      <c r="H15" s="4"/>
      <c r="I15" s="29"/>
      <c r="J15" s="30"/>
      <c r="K15" s="4"/>
    </row>
    <row r="16" spans="1:13" ht="14.5" x14ac:dyDescent="0.35">
      <c r="A16" s="22"/>
      <c r="B16" s="3"/>
      <c r="C16" s="27"/>
      <c r="D16" s="27"/>
      <c r="E16" s="27"/>
      <c r="F16" s="31" t="s">
        <v>95</v>
      </c>
      <c r="G16" s="31"/>
      <c r="H16" s="4"/>
      <c r="I16" s="29"/>
      <c r="J16" s="30"/>
      <c r="K16" s="4"/>
    </row>
    <row r="17" spans="1:11" ht="12.75" customHeight="1" x14ac:dyDescent="0.35">
      <c r="A17" s="22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5" customHeight="1" x14ac:dyDescent="0.35">
      <c r="A18" s="22"/>
      <c r="B18" s="3"/>
      <c r="C18" s="79" t="s">
        <v>39</v>
      </c>
      <c r="D18" s="79"/>
      <c r="E18" s="79"/>
      <c r="F18" s="28">
        <f>ROUND(K12,0)</f>
        <v>45670297</v>
      </c>
      <c r="G18" s="33"/>
      <c r="H18" s="4"/>
      <c r="I18" s="29"/>
      <c r="J18" s="30"/>
      <c r="K18" s="4"/>
    </row>
    <row r="19" spans="1:11" ht="14.5" x14ac:dyDescent="0.35">
      <c r="A19" s="22"/>
      <c r="B19" s="3"/>
      <c r="C19" s="3"/>
      <c r="D19" s="23"/>
      <c r="E19" s="3"/>
      <c r="F19" s="31" t="s">
        <v>96</v>
      </c>
      <c r="G19" s="31"/>
      <c r="H19" s="4"/>
      <c r="I19" s="29"/>
      <c r="J19" s="30"/>
      <c r="K19" s="4"/>
    </row>
    <row r="20" spans="1:11" ht="7.5" customHeight="1" x14ac:dyDescent="0.35">
      <c r="A20" s="22"/>
      <c r="B20" s="3"/>
      <c r="C20" s="3"/>
      <c r="D20" s="23"/>
      <c r="E20" s="3"/>
      <c r="F20" s="29"/>
      <c r="G20" s="31"/>
      <c r="H20" s="31"/>
      <c r="I20" s="29"/>
      <c r="J20" s="30"/>
      <c r="K20" s="4"/>
    </row>
    <row r="21" spans="1:11" ht="8.25" customHeight="1" x14ac:dyDescent="0.35">
      <c r="A21" s="3"/>
      <c r="B21" s="3"/>
      <c r="C21" s="3"/>
      <c r="D21" s="3"/>
      <c r="E21" s="3"/>
      <c r="F21" s="3"/>
      <c r="G21" s="3"/>
      <c r="H21" s="3"/>
      <c r="I21" s="3"/>
      <c r="J21" s="34"/>
      <c r="K21" s="4"/>
    </row>
    <row r="22" spans="1:11" ht="14.5" x14ac:dyDescent="0.35">
      <c r="A22" s="32"/>
      <c r="B22" s="3"/>
      <c r="C22" s="3"/>
      <c r="D22" s="3"/>
      <c r="E22" s="3"/>
      <c r="F22" s="3"/>
      <c r="G22" s="3" t="s">
        <v>41</v>
      </c>
      <c r="H22" s="4"/>
      <c r="I22" s="4"/>
      <c r="J22" s="3"/>
      <c r="K22" s="4"/>
    </row>
    <row r="23" spans="1:11" ht="18.7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32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67" t="s">
        <v>43</v>
      </c>
      <c r="I25" s="67"/>
      <c r="J25" s="67"/>
      <c r="K25" s="4"/>
    </row>
    <row r="26" spans="1:11" ht="14.5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89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April,24</vt:lpstr>
      <vt:lpstr>May, 24</vt:lpstr>
      <vt:lpstr>June,24</vt:lpstr>
      <vt:lpstr>July, 24</vt:lpstr>
      <vt:lpstr>August,24</vt:lpstr>
      <vt:lpstr>September,24</vt:lpstr>
      <vt:lpstr>October, 24</vt:lpstr>
      <vt:lpstr>November, 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2025-11-09T09:46:52Z</dcterms:modified>
</cp:coreProperties>
</file>